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welker/Desktop/"/>
    </mc:Choice>
  </mc:AlternateContent>
  <xr:revisionPtr revIDLastSave="0" documentId="13_ncr:1_{8C5681BB-2001-4F4E-9326-F76E7D873EBF}" xr6:coauthVersionLast="47" xr6:coauthVersionMax="47" xr10:uidLastSave="{00000000-0000-0000-0000-000000000000}"/>
  <bookViews>
    <workbookView xWindow="0" yWindow="500" windowWidth="20120" windowHeight="21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1" l="1"/>
  <c r="K59" i="1"/>
  <c r="K27" i="1"/>
  <c r="K33" i="1"/>
  <c r="G78" i="1"/>
  <c r="G32" i="1"/>
  <c r="G55" i="1"/>
  <c r="G54" i="1"/>
  <c r="C67" i="1"/>
  <c r="D66" i="1"/>
  <c r="G66" i="1"/>
  <c r="G23" i="1"/>
  <c r="E46" i="1"/>
  <c r="E11" i="1"/>
  <c r="G47" i="1"/>
  <c r="C22" i="1"/>
  <c r="E64" i="1"/>
  <c r="G64" i="1" s="1"/>
  <c r="G65" i="1"/>
  <c r="E62" i="1"/>
  <c r="E61" i="1"/>
  <c r="E30" i="1"/>
  <c r="E29" i="1"/>
  <c r="D4" i="1"/>
  <c r="E4" i="1" s="1"/>
  <c r="D17" i="1"/>
  <c r="D19" i="1"/>
  <c r="E33" i="1" l="1"/>
  <c r="G26" i="1"/>
  <c r="C53" i="1"/>
  <c r="D46" i="1"/>
  <c r="D65" i="1"/>
  <c r="D11" i="1"/>
  <c r="G11" i="1" s="1"/>
  <c r="G46" i="1" l="1"/>
  <c r="G58" i="1"/>
  <c r="G17" i="1"/>
  <c r="D62" i="1"/>
  <c r="D63" i="1"/>
  <c r="E63" i="1" s="1"/>
  <c r="D64" i="1"/>
  <c r="D61" i="1"/>
  <c r="C59" i="1"/>
  <c r="E19" i="1"/>
  <c r="G19" i="1" s="1"/>
  <c r="D30" i="1"/>
  <c r="D36" i="1"/>
  <c r="D37" i="1"/>
  <c r="D38" i="1"/>
  <c r="E38" i="1" s="1"/>
  <c r="G38" i="1" s="1"/>
  <c r="D39" i="1"/>
  <c r="E39" i="1" s="1"/>
  <c r="G39" i="1" s="1"/>
  <c r="D40" i="1"/>
  <c r="E40" i="1" s="1"/>
  <c r="G40" i="1" s="1"/>
  <c r="D42" i="1"/>
  <c r="E42" i="1" s="1"/>
  <c r="G42" i="1" s="1"/>
  <c r="D43" i="1"/>
  <c r="E43" i="1" s="1"/>
  <c r="G43" i="1" s="1"/>
  <c r="D44" i="1"/>
  <c r="E44" i="1" s="1"/>
  <c r="G44" i="1" s="1"/>
  <c r="D45" i="1"/>
  <c r="E45" i="1" s="1"/>
  <c r="G45" i="1" s="1"/>
  <c r="D48" i="1"/>
  <c r="G48" i="1" s="1"/>
  <c r="D49" i="1"/>
  <c r="E49" i="1" s="1"/>
  <c r="G49" i="1" s="1"/>
  <c r="D50" i="1"/>
  <c r="E50" i="1" s="1"/>
  <c r="G50" i="1" s="1"/>
  <c r="D51" i="1"/>
  <c r="E51" i="1" s="1"/>
  <c r="G51" i="1" s="1"/>
  <c r="D52" i="1"/>
  <c r="E52" i="1" s="1"/>
  <c r="G52" i="1" s="1"/>
  <c r="D53" i="1"/>
  <c r="E53" i="1" s="1"/>
  <c r="G53" i="1" s="1"/>
  <c r="D54" i="1"/>
  <c r="D58" i="1"/>
  <c r="D29" i="1"/>
  <c r="D5" i="1"/>
  <c r="E5" i="1" s="1"/>
  <c r="G5" i="1" s="1"/>
  <c r="D6" i="1"/>
  <c r="E6" i="1" s="1"/>
  <c r="G6" i="1" s="1"/>
  <c r="D7" i="1"/>
  <c r="E7" i="1" s="1"/>
  <c r="G7" i="1" s="1"/>
  <c r="D9" i="1"/>
  <c r="E9" i="1" s="1"/>
  <c r="G9" i="1" s="1"/>
  <c r="D10" i="1"/>
  <c r="E10" i="1" s="1"/>
  <c r="G10" i="1" s="1"/>
  <c r="D13" i="1"/>
  <c r="E13" i="1" s="1"/>
  <c r="G13" i="1" s="1"/>
  <c r="D14" i="1"/>
  <c r="E14" i="1" s="1"/>
  <c r="G14" i="1" s="1"/>
  <c r="D16" i="1"/>
  <c r="E16" i="1" s="1"/>
  <c r="G16" i="1" s="1"/>
  <c r="D20" i="1"/>
  <c r="E20" i="1" s="1"/>
  <c r="G20" i="1" s="1"/>
  <c r="D21" i="1"/>
  <c r="E21" i="1" s="1"/>
  <c r="G21" i="1" s="1"/>
  <c r="D22" i="1"/>
  <c r="E22" i="1" s="1"/>
  <c r="G22" i="1" s="1"/>
  <c r="D26" i="1"/>
  <c r="G4" i="1"/>
  <c r="C27" i="1"/>
  <c r="C33" i="1"/>
  <c r="G63" i="1" l="1"/>
  <c r="E67" i="1"/>
  <c r="D67" i="1"/>
  <c r="G59" i="1"/>
  <c r="C69" i="1"/>
  <c r="D33" i="1"/>
  <c r="C35" i="1"/>
  <c r="E27" i="1"/>
  <c r="G27" i="1" s="1"/>
  <c r="E59" i="1"/>
  <c r="D59" i="1"/>
  <c r="D27" i="1"/>
  <c r="G35" i="1" l="1"/>
  <c r="G69" i="1"/>
  <c r="E35" i="1"/>
  <c r="E69" i="1"/>
  <c r="C71" i="1"/>
  <c r="D35" i="1"/>
  <c r="D69" i="1"/>
  <c r="G71" i="1" l="1"/>
  <c r="E71" i="1"/>
  <c r="D71" i="1"/>
</calcChain>
</file>

<file path=xl/sharedStrings.xml><?xml version="1.0" encoding="utf-8"?>
<sst xmlns="http://schemas.openxmlformats.org/spreadsheetml/2006/main" count="100" uniqueCount="92">
  <si>
    <t>SEWER</t>
  </si>
  <si>
    <t>Waste Water Treatment Plant Operations</t>
  </si>
  <si>
    <t>Collection Costs</t>
  </si>
  <si>
    <t>Insurance</t>
  </si>
  <si>
    <t>Bad Debts</t>
  </si>
  <si>
    <t>Administrative</t>
  </si>
  <si>
    <t>Accounting/Bookkeeping/Annual Audit</t>
  </si>
  <si>
    <t>Legal Services</t>
  </si>
  <si>
    <t>Postage</t>
  </si>
  <si>
    <t>Office Expense</t>
  </si>
  <si>
    <t>Sewer Repairs and Maintenance</t>
  </si>
  <si>
    <t>Sewer Testing</t>
  </si>
  <si>
    <t>Utilities - Sewer</t>
  </si>
  <si>
    <t>WATER</t>
  </si>
  <si>
    <t>Potable Water System Operations</t>
  </si>
  <si>
    <t>License and Fees</t>
  </si>
  <si>
    <t>Water Testing</t>
  </si>
  <si>
    <t>Utilities - Water</t>
  </si>
  <si>
    <t>SPYGLASS</t>
  </si>
  <si>
    <t>Debt Service-Per Indenture</t>
  </si>
  <si>
    <t>UNITS</t>
  </si>
  <si>
    <t>Actual</t>
  </si>
  <si>
    <t>Estimated</t>
  </si>
  <si>
    <t>Total Estimated Water Revenue</t>
  </si>
  <si>
    <t>Total Estimated Water Expenses</t>
  </si>
  <si>
    <t>Total Estimated Sewer Costs</t>
  </si>
  <si>
    <t>Net Income (Loss)</t>
  </si>
  <si>
    <t>Water Usage Income</t>
  </si>
  <si>
    <t>Water Usage Income-Commercial</t>
  </si>
  <si>
    <t>Overall Net Income Water and Sewer</t>
  </si>
  <si>
    <t xml:space="preserve"> Calculated Budget</t>
  </si>
  <si>
    <t>Additional Items</t>
  </si>
  <si>
    <t>Sewer O&amp;M Income-Commercial (22 EDU)</t>
  </si>
  <si>
    <t>Water O&amp;M Income-Commercial (22 EDU)</t>
  </si>
  <si>
    <t>BONDS (Annual)</t>
  </si>
  <si>
    <t>(2% Increase)</t>
  </si>
  <si>
    <t>7/1/21 - 3/31/22</t>
  </si>
  <si>
    <t>Notes/Assumptions</t>
  </si>
  <si>
    <t xml:space="preserve">Penalty Income </t>
  </si>
  <si>
    <t>Does this include Well 3 materials already purchased.</t>
  </si>
  <si>
    <t>Rate Study</t>
  </si>
  <si>
    <t>Sewer - Other Misc.</t>
  </si>
  <si>
    <t>Expensed to water engineering fees, Spilt budget</t>
  </si>
  <si>
    <t>FCC every 4-5 years (tract down for budget), Lafco, County air quality, RWQCB fee, HIS</t>
  </si>
  <si>
    <t>Billed to water (follow up with Cheri for coding)</t>
  </si>
  <si>
    <t>Capital Improvements - Well 3 Rehab</t>
  </si>
  <si>
    <t>Water Repairs and Maintenance (Estimated)</t>
  </si>
  <si>
    <t>Well #3 Rehab</t>
  </si>
  <si>
    <t xml:space="preserve">Is this PG&amp;E?, Broadband (~$50 per month), generator fuel, will verify when Cheri in couple May. </t>
  </si>
  <si>
    <t>Does this include cost for Annual Audits?</t>
  </si>
  <si>
    <t>Does this include Annual Audit?</t>
  </si>
  <si>
    <t>From Reserve Account</t>
  </si>
  <si>
    <t>might be less with drought</t>
  </si>
  <si>
    <t>Is this PG&amp;E? Propane for generators</t>
  </si>
  <si>
    <t>Misc. admin expense, bank charges.</t>
  </si>
  <si>
    <t>Accounting/Bookkeeping Annual Audit</t>
  </si>
  <si>
    <t>Includes sewer and grant assistance. reserve study?</t>
  </si>
  <si>
    <t xml:space="preserve"> Bank charges, misc. admin expense</t>
  </si>
  <si>
    <t>Not included in budget projections</t>
  </si>
  <si>
    <t>From Reserves Account</t>
  </si>
  <si>
    <t xml:space="preserve">Does this include emergency response, sand filter, how do we differentiate between WWTP operations and repairs and maintenance?, parts replacement , sludge pumping, chlorine, </t>
  </si>
  <si>
    <t>Will likely increase when GC is open</t>
  </si>
  <si>
    <t>2022-23</t>
  </si>
  <si>
    <t>2021-22</t>
  </si>
  <si>
    <t xml:space="preserve"> Budget</t>
  </si>
  <si>
    <t>Total Estimated Sewer Revenue</t>
  </si>
  <si>
    <t xml:space="preserve">State License / Fees </t>
  </si>
  <si>
    <t>General Manager (Split)</t>
  </si>
  <si>
    <t>Emergency Services (Split)</t>
  </si>
  <si>
    <t>Emergency Engineering Services - (Split)</t>
  </si>
  <si>
    <t>General Manager - (Split)</t>
  </si>
  <si>
    <t>Annual PER UNIT</t>
  </si>
  <si>
    <t>L&amp;T?</t>
  </si>
  <si>
    <t>penalty Income - Sewer</t>
  </si>
  <si>
    <r>
      <t xml:space="preserve">Capital Improvements - Rate Study. </t>
    </r>
    <r>
      <rPr>
        <b/>
        <sz val="10"/>
        <color theme="3" tint="0.39997558519241921"/>
        <rFont val="Arial"/>
        <family val="2"/>
      </rPr>
      <t>L &amp; T</t>
    </r>
  </si>
  <si>
    <r>
      <t xml:space="preserve">Capital Improvement - Rate Study. </t>
    </r>
    <r>
      <rPr>
        <b/>
        <sz val="10"/>
        <color theme="3" tint="0.39997558519241921"/>
        <rFont val="Arial"/>
        <family val="2"/>
      </rPr>
      <t>L &amp; T</t>
    </r>
  </si>
  <si>
    <t>:</t>
  </si>
  <si>
    <t>Administration : Diane</t>
  </si>
  <si>
    <t>County Permit Fees - Air Pollution</t>
  </si>
  <si>
    <t>Bank Fees (Office Expense)</t>
  </si>
  <si>
    <t>2023-24 Budget</t>
  </si>
  <si>
    <t>Administrative - Diane</t>
  </si>
  <si>
    <t>Replacement &amp; Repair Reserves</t>
  </si>
  <si>
    <t>Replacement &amp; Repair Reserve</t>
  </si>
  <si>
    <t>??</t>
  </si>
  <si>
    <t>Water - Other - misc admin solit 7629</t>
  </si>
  <si>
    <t>Capital Improvement - Line W1 - Well repairs</t>
  </si>
  <si>
    <t>Captal Improvement - Line W2 - Pipeline feasability study</t>
  </si>
  <si>
    <t>Sewer O&amp;M Income (142 EDU). (2022-23 - $127.50)</t>
  </si>
  <si>
    <t>deferred</t>
  </si>
  <si>
    <t>Water O&amp;M Income (142 EDU). (rate = $45.90)</t>
  </si>
  <si>
    <t>11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</si>
</sst>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u/>
      <sz val="10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u/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Arial"/>
      <family val="2"/>
    </font>
    <font>
      <b/>
      <u/>
      <sz val="9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20"/>
      <name val="Verdan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 (Body)"/>
    </font>
    <font>
      <b/>
      <u val="doubleAccounting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44" fontId="5" fillId="0" borderId="0" xfId="1" applyFont="1"/>
    <xf numFmtId="44" fontId="5" fillId="0" borderId="0" xfId="1" applyFont="1" applyAlignment="1">
      <alignment horizontal="right"/>
    </xf>
    <xf numFmtId="44" fontId="6" fillId="0" borderId="1" xfId="1" applyFont="1" applyBorder="1"/>
    <xf numFmtId="44" fontId="6" fillId="0" borderId="0" xfId="1" applyFont="1"/>
    <xf numFmtId="44" fontId="14" fillId="0" borderId="0" xfId="1" applyFont="1"/>
    <xf numFmtId="44" fontId="10" fillId="0" borderId="0" xfId="1" applyFont="1"/>
    <xf numFmtId="44" fontId="6" fillId="0" borderId="0" xfId="1" applyFont="1" applyAlignment="1">
      <alignment horizontal="right"/>
    </xf>
    <xf numFmtId="44" fontId="10" fillId="0" borderId="0" xfId="1" applyFont="1" applyAlignment="1"/>
    <xf numFmtId="44" fontId="0" fillId="0" borderId="0" xfId="1" applyFont="1"/>
    <xf numFmtId="0" fontId="15" fillId="0" borderId="0" xfId="2" applyFont="1" applyAlignment="1">
      <alignment horizontal="center"/>
    </xf>
    <xf numFmtId="0" fontId="4" fillId="0" borderId="0" xfId="0" applyFont="1"/>
    <xf numFmtId="44" fontId="15" fillId="0" borderId="1" xfId="1" applyFont="1" applyBorder="1"/>
    <xf numFmtId="44" fontId="14" fillId="0" borderId="0" xfId="1" applyFont="1" applyAlignment="1">
      <alignment horizontal="right"/>
    </xf>
    <xf numFmtId="44" fontId="6" fillId="0" borderId="1" xfId="1" applyFont="1" applyBorder="1" applyAlignment="1">
      <alignment horizontal="right"/>
    </xf>
    <xf numFmtId="44" fontId="6" fillId="0" borderId="0" xfId="1" applyFont="1" applyBorder="1"/>
    <xf numFmtId="44" fontId="15" fillId="0" borderId="0" xfId="1" applyFont="1" applyBorder="1"/>
    <xf numFmtId="44" fontId="15" fillId="0" borderId="1" xfId="1" applyFont="1" applyBorder="1" applyAlignment="1">
      <alignment horizontal="right"/>
    </xf>
    <xf numFmtId="44" fontId="15" fillId="0" borderId="0" xfId="1" applyFont="1" applyAlignment="1">
      <alignment horizontal="center"/>
    </xf>
    <xf numFmtId="0" fontId="15" fillId="0" borderId="0" xfId="2" applyFont="1"/>
    <xf numFmtId="0" fontId="9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4" fontId="0" fillId="0" borderId="0" xfId="0" applyNumberFormat="1"/>
    <xf numFmtId="0" fontId="6" fillId="0" borderId="0" xfId="2" applyFont="1" applyAlignment="1">
      <alignment horizontal="center" wrapText="1"/>
    </xf>
    <xf numFmtId="0" fontId="6" fillId="0" borderId="0" xfId="2" applyFont="1" applyAlignment="1">
      <alignment wrapText="1"/>
    </xf>
    <xf numFmtId="0" fontId="8" fillId="0" borderId="0" xfId="2" applyFont="1" applyAlignment="1">
      <alignment horizontal="left" vertical="top" wrapText="1"/>
    </xf>
    <xf numFmtId="0" fontId="9" fillId="0" borderId="0" xfId="2" applyFont="1" applyAlignment="1">
      <alignment horizontal="right" vertical="top" wrapText="1"/>
    </xf>
    <xf numFmtId="0" fontId="9" fillId="0" borderId="0" xfId="2" applyFont="1" applyAlignment="1">
      <alignment horizontal="left" vertical="top" wrapText="1"/>
    </xf>
    <xf numFmtId="0" fontId="0" fillId="0" borderId="0" xfId="0" applyAlignment="1">
      <alignment wrapText="1"/>
    </xf>
    <xf numFmtId="44" fontId="7" fillId="0" borderId="0" xfId="1" applyFont="1" applyBorder="1" applyAlignment="1">
      <alignment horizontal="left" vertical="top" wrapText="1"/>
    </xf>
    <xf numFmtId="44" fontId="5" fillId="0" borderId="0" xfId="1" applyFont="1" applyFill="1"/>
    <xf numFmtId="44" fontId="5" fillId="0" borderId="0" xfId="1" applyFont="1" applyFill="1" applyAlignment="1">
      <alignment horizontal="right"/>
    </xf>
    <xf numFmtId="44" fontId="14" fillId="0" borderId="0" xfId="1" applyFont="1" applyFill="1"/>
    <xf numFmtId="44" fontId="14" fillId="0" borderId="0" xfId="1" applyFont="1" applyFill="1" applyAlignment="1">
      <alignment horizontal="right"/>
    </xf>
    <xf numFmtId="0" fontId="5" fillId="0" borderId="0" xfId="2" applyAlignment="1">
      <alignment wrapText="1"/>
    </xf>
    <xf numFmtId="0" fontId="17" fillId="0" borderId="0" xfId="2" applyFont="1" applyAlignment="1">
      <alignment horizontal="center"/>
    </xf>
    <xf numFmtId="44" fontId="12" fillId="0" borderId="0" xfId="1" applyFont="1" applyFill="1" applyAlignment="1">
      <alignment horizontal="right"/>
    </xf>
    <xf numFmtId="164" fontId="5" fillId="0" borderId="0" xfId="2" applyNumberFormat="1"/>
    <xf numFmtId="164" fontId="5" fillId="0" borderId="0" xfId="2" applyNumberFormat="1" applyAlignment="1">
      <alignment wrapText="1"/>
    </xf>
    <xf numFmtId="44" fontId="5" fillId="0" borderId="0" xfId="1" applyFont="1" applyFill="1" applyAlignment="1"/>
    <xf numFmtId="0" fontId="5" fillId="0" borderId="0" xfId="1" applyNumberFormat="1" applyFont="1" applyFill="1" applyAlignment="1"/>
    <xf numFmtId="164" fontId="6" fillId="0" borderId="0" xfId="2" applyNumberFormat="1" applyFont="1"/>
    <xf numFmtId="164" fontId="6" fillId="0" borderId="0" xfId="2" applyNumberFormat="1" applyFont="1" applyAlignment="1">
      <alignment wrapText="1"/>
    </xf>
    <xf numFmtId="44" fontId="6" fillId="0" borderId="0" xfId="1" applyFont="1" applyFill="1" applyAlignment="1"/>
    <xf numFmtId="44" fontId="0" fillId="0" borderId="0" xfId="1" applyFont="1" applyFill="1"/>
    <xf numFmtId="44" fontId="18" fillId="0" borderId="0" xfId="1" applyFont="1" applyFill="1" applyAlignment="1">
      <alignment horizontal="right"/>
    </xf>
    <xf numFmtId="44" fontId="19" fillId="0" borderId="1" xfId="1" applyFont="1" applyFill="1" applyBorder="1"/>
    <xf numFmtId="44" fontId="19" fillId="0" borderId="0" xfId="1" applyFont="1" applyFill="1"/>
    <xf numFmtId="44" fontId="18" fillId="0" borderId="0" xfId="1" applyFont="1" applyFill="1"/>
    <xf numFmtId="44" fontId="20" fillId="0" borderId="0" xfId="1" applyFont="1" applyFill="1"/>
    <xf numFmtId="44" fontId="19" fillId="0" borderId="1" xfId="1" applyFont="1" applyFill="1" applyBorder="1" applyAlignment="1">
      <alignment horizontal="right"/>
    </xf>
    <xf numFmtId="44" fontId="19" fillId="0" borderId="0" xfId="1" applyFont="1" applyFill="1" applyAlignment="1">
      <alignment horizontal="right"/>
    </xf>
    <xf numFmtId="44" fontId="6" fillId="0" borderId="0" xfId="1" applyFont="1" applyFill="1" applyBorder="1"/>
    <xf numFmtId="0" fontId="15" fillId="0" borderId="3" xfId="2" applyFont="1" applyBorder="1"/>
    <xf numFmtId="0" fontId="15" fillId="0" borderId="3" xfId="2" applyFont="1" applyBorder="1" applyAlignment="1">
      <alignment wrapText="1"/>
    </xf>
    <xf numFmtId="44" fontId="11" fillId="0" borderId="3" xfId="1" applyFont="1" applyFill="1" applyBorder="1" applyAlignment="1">
      <alignment horizontal="center"/>
    </xf>
    <xf numFmtId="44" fontId="5" fillId="0" borderId="3" xfId="1" applyFont="1" applyFill="1" applyBorder="1"/>
    <xf numFmtId="44" fontId="6" fillId="0" borderId="1" xfId="1" applyFont="1" applyFill="1" applyBorder="1" applyAlignment="1"/>
    <xf numFmtId="0" fontId="6" fillId="0" borderId="0" xfId="2" applyFont="1" applyAlignment="1">
      <alignment horizontal="left"/>
    </xf>
    <xf numFmtId="44" fontId="6" fillId="0" borderId="0" xfId="1" applyFont="1" applyFill="1" applyAlignment="1">
      <alignment horizontal="center"/>
    </xf>
    <xf numFmtId="44" fontId="21" fillId="0" borderId="0" xfId="1" applyFont="1"/>
    <xf numFmtId="44" fontId="0" fillId="2" borderId="0" xfId="1" applyFont="1" applyFill="1"/>
    <xf numFmtId="0" fontId="9" fillId="4" borderId="0" xfId="2" applyFont="1" applyFill="1" applyAlignment="1">
      <alignment horizontal="right" vertical="top"/>
    </xf>
    <xf numFmtId="0" fontId="9" fillId="4" borderId="0" xfId="2" applyFont="1" applyFill="1" applyAlignment="1">
      <alignment horizontal="right" vertical="top" wrapText="1"/>
    </xf>
    <xf numFmtId="44" fontId="15" fillId="4" borderId="2" xfId="1" applyFont="1" applyFill="1" applyBorder="1"/>
    <xf numFmtId="44" fontId="19" fillId="4" borderId="2" xfId="1" applyFont="1" applyFill="1" applyBorder="1"/>
    <xf numFmtId="44" fontId="15" fillId="4" borderId="0" xfId="1" applyFont="1" applyFill="1" applyBorder="1"/>
    <xf numFmtId="44" fontId="15" fillId="4" borderId="0" xfId="1" applyFont="1" applyFill="1" applyAlignment="1">
      <alignment horizontal="right"/>
    </xf>
    <xf numFmtId="0" fontId="15" fillId="4" borderId="0" xfId="2" applyFont="1" applyFill="1" applyAlignment="1">
      <alignment horizontal="center"/>
    </xf>
    <xf numFmtId="0" fontId="4" fillId="4" borderId="0" xfId="0" applyFont="1" applyFill="1"/>
    <xf numFmtId="44" fontId="6" fillId="4" borderId="2" xfId="1" applyFont="1" applyFill="1" applyBorder="1"/>
    <xf numFmtId="0" fontId="0" fillId="4" borderId="0" xfId="0" applyFill="1"/>
    <xf numFmtId="8" fontId="0" fillId="4" borderId="0" xfId="0" applyNumberFormat="1" applyFill="1"/>
    <xf numFmtId="44" fontId="23" fillId="0" borderId="0" xfId="1" applyFont="1" applyFill="1" applyAlignment="1">
      <alignment horizontal="center"/>
    </xf>
    <xf numFmtId="44" fontId="24" fillId="0" borderId="0" xfId="1" applyFont="1"/>
    <xf numFmtId="44" fontId="24" fillId="3" borderId="0" xfId="1" applyFont="1" applyFill="1"/>
    <xf numFmtId="44" fontId="25" fillId="0" borderId="0" xfId="1" applyFont="1"/>
    <xf numFmtId="44" fontId="23" fillId="0" borderId="0" xfId="1" applyFont="1" applyAlignment="1">
      <alignment horizontal="center"/>
    </xf>
    <xf numFmtId="44" fontId="25" fillId="4" borderId="0" xfId="1" applyFont="1" applyFill="1"/>
    <xf numFmtId="44" fontId="24" fillId="0" borderId="0" xfId="1" applyFont="1" applyFill="1"/>
    <xf numFmtId="44" fontId="26" fillId="0" borderId="0" xfId="1" applyFont="1"/>
    <xf numFmtId="0" fontId="7" fillId="0" borderId="0" xfId="2" applyFont="1" applyFill="1" applyAlignment="1">
      <alignment horizontal="left" vertical="top"/>
    </xf>
    <xf numFmtId="0" fontId="8" fillId="0" borderId="0" xfId="2" applyFont="1" applyFill="1" applyAlignment="1">
      <alignment horizontal="left" vertical="top"/>
    </xf>
    <xf numFmtId="0" fontId="8" fillId="0" borderId="0" xfId="2" applyFont="1" applyFill="1" applyAlignment="1">
      <alignment horizontal="left" vertical="top" wrapText="1"/>
    </xf>
    <xf numFmtId="44" fontId="5" fillId="0" borderId="0" xfId="1" applyFont="1" applyFill="1" applyBorder="1"/>
    <xf numFmtId="44" fontId="18" fillId="0" borderId="0" xfId="1" applyFont="1" applyFill="1" applyBorder="1" applyAlignment="1">
      <alignment horizontal="right"/>
    </xf>
    <xf numFmtId="44" fontId="5" fillId="0" borderId="0" xfId="1" applyFont="1" applyFill="1" applyBorder="1" applyAlignment="1">
      <alignment horizontal="right"/>
    </xf>
    <xf numFmtId="0" fontId="15" fillId="0" borderId="0" xfId="2" applyFont="1" applyFill="1"/>
    <xf numFmtId="0" fontId="0" fillId="0" borderId="0" xfId="0" applyFill="1"/>
    <xf numFmtId="44" fontId="2" fillId="0" borderId="0" xfId="1" applyFont="1" applyFill="1"/>
    <xf numFmtId="44" fontId="27" fillId="4" borderId="0" xfId="1" applyFont="1" applyFill="1"/>
    <xf numFmtId="8" fontId="15" fillId="0" borderId="0" xfId="1" applyNumberFormat="1" applyFont="1" applyAlignment="1">
      <alignment horizontal="center"/>
    </xf>
    <xf numFmtId="0" fontId="7" fillId="0" borderId="0" xfId="2" applyFont="1" applyFill="1" applyAlignment="1">
      <alignment horizontal="left" vertical="top" wrapText="1"/>
    </xf>
    <xf numFmtId="0" fontId="9" fillId="0" borderId="0" xfId="2" applyFont="1" applyFill="1" applyAlignment="1">
      <alignment horizontal="center" vertical="top" wrapText="1"/>
    </xf>
    <xf numFmtId="44" fontId="1" fillId="0" borderId="0" xfId="1" applyFont="1" applyFill="1"/>
  </cellXfs>
  <cellStyles count="4">
    <cellStyle name="Currency" xfId="1" builtinId="4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view="pageLayout" topLeftCell="A36" zoomScaleNormal="100" workbookViewId="0">
      <selection activeCell="M69" sqref="M69"/>
    </sheetView>
  </sheetViews>
  <sheetFormatPr baseColWidth="10" defaultColWidth="8.83203125" defaultRowHeight="26" x14ac:dyDescent="0.3"/>
  <cols>
    <col min="1" max="1" width="50" customWidth="1"/>
    <col min="2" max="2" width="45.33203125" style="37" hidden="1" customWidth="1"/>
    <col min="3" max="5" width="20.5" hidden="1" customWidth="1"/>
    <col min="6" max="6" width="3.5" hidden="1" customWidth="1"/>
    <col min="7" max="7" width="20.5" customWidth="1"/>
    <col min="8" max="8" width="16.6640625" style="19" customWidth="1"/>
    <col min="9" max="9" width="14.6640625" style="83" hidden="1" customWidth="1"/>
    <col min="10" max="10" width="0" hidden="1" customWidth="1"/>
    <col min="11" max="11" width="14.1640625" style="17" customWidth="1"/>
    <col min="12" max="12" width="10.6640625" bestFit="1" customWidth="1"/>
  </cols>
  <sheetData>
    <row r="1" spans="1:11" ht="15" customHeight="1" x14ac:dyDescent="0.25">
      <c r="A1" s="3"/>
      <c r="B1" s="32" t="s">
        <v>37</v>
      </c>
      <c r="C1" s="3" t="s">
        <v>21</v>
      </c>
      <c r="D1" s="3" t="s">
        <v>22</v>
      </c>
      <c r="E1" s="3" t="s">
        <v>30</v>
      </c>
      <c r="F1" s="18" t="s">
        <v>31</v>
      </c>
      <c r="G1" s="3" t="s">
        <v>64</v>
      </c>
      <c r="H1" s="18"/>
      <c r="I1" s="82"/>
      <c r="K1" s="68" t="s">
        <v>80</v>
      </c>
    </row>
    <row r="2" spans="1:11" ht="15" customHeight="1" x14ac:dyDescent="0.3">
      <c r="A2" s="2"/>
      <c r="B2" s="33"/>
      <c r="C2" s="3" t="s">
        <v>36</v>
      </c>
      <c r="D2" s="18" t="s">
        <v>63</v>
      </c>
      <c r="E2" s="18" t="s">
        <v>62</v>
      </c>
      <c r="F2" s="3"/>
      <c r="G2" s="18" t="s">
        <v>62</v>
      </c>
      <c r="H2" s="18"/>
      <c r="K2" s="89"/>
    </row>
    <row r="3" spans="1:11" ht="15" customHeight="1" x14ac:dyDescent="0.3">
      <c r="A3" s="2" t="s">
        <v>0</v>
      </c>
      <c r="B3" s="33"/>
      <c r="C3" s="1"/>
      <c r="D3" s="1"/>
      <c r="E3" s="30" t="s">
        <v>35</v>
      </c>
      <c r="F3" s="1"/>
      <c r="G3" s="1"/>
    </row>
    <row r="4" spans="1:11" ht="15" customHeight="1" x14ac:dyDescent="0.3">
      <c r="A4" s="4" t="s">
        <v>1</v>
      </c>
      <c r="B4" s="38"/>
      <c r="C4" s="9">
        <v>104148</v>
      </c>
      <c r="D4" s="38">
        <f>12356*12</f>
        <v>148272</v>
      </c>
      <c r="E4" s="54">
        <f>D4*1.02</f>
        <v>151237.44</v>
      </c>
      <c r="F4" s="10"/>
      <c r="G4" s="10">
        <f>E4+F4</f>
        <v>151237.44</v>
      </c>
      <c r="H4" s="27"/>
      <c r="K4" s="53">
        <v>161616</v>
      </c>
    </row>
    <row r="5" spans="1:11" ht="15" customHeight="1" x14ac:dyDescent="0.3">
      <c r="A5" s="5" t="s">
        <v>2</v>
      </c>
      <c r="B5" s="34"/>
      <c r="C5" s="9">
        <v>1056</v>
      </c>
      <c r="D5" s="9">
        <f t="shared" ref="D5:D19" si="0">C5/9*12</f>
        <v>1408</v>
      </c>
      <c r="E5" s="54">
        <f t="shared" ref="E5:E22" si="1">D5*1.02</f>
        <v>1436.16</v>
      </c>
      <c r="F5" s="10"/>
      <c r="G5" s="10">
        <f t="shared" ref="G5:G26" si="2">E5+F5</f>
        <v>1436.16</v>
      </c>
      <c r="H5" s="27"/>
      <c r="K5" s="17">
        <v>1400</v>
      </c>
    </row>
    <row r="6" spans="1:11" ht="15" customHeight="1" x14ac:dyDescent="0.3">
      <c r="A6" s="4" t="s">
        <v>3</v>
      </c>
      <c r="B6" s="8"/>
      <c r="C6" s="9">
        <v>3170</v>
      </c>
      <c r="D6" s="9">
        <f t="shared" si="0"/>
        <v>4226.666666666667</v>
      </c>
      <c r="E6" s="54">
        <f t="shared" si="1"/>
        <v>4311.2000000000007</v>
      </c>
      <c r="F6" s="10"/>
      <c r="G6" s="10">
        <f t="shared" si="2"/>
        <v>4311.2000000000007</v>
      </c>
      <c r="H6" s="27"/>
      <c r="K6" s="17">
        <v>2000</v>
      </c>
    </row>
    <row r="7" spans="1:11" ht="15" customHeight="1" x14ac:dyDescent="0.3">
      <c r="A7" s="4" t="s">
        <v>4</v>
      </c>
      <c r="B7" s="8"/>
      <c r="C7" s="9">
        <v>0</v>
      </c>
      <c r="D7" s="9">
        <f t="shared" si="0"/>
        <v>0</v>
      </c>
      <c r="E7" s="54">
        <f t="shared" si="1"/>
        <v>0</v>
      </c>
      <c r="F7" s="10"/>
      <c r="G7" s="10">
        <f t="shared" si="2"/>
        <v>0</v>
      </c>
      <c r="H7" s="27"/>
    </row>
    <row r="8" spans="1:11" ht="15" customHeight="1" x14ac:dyDescent="0.3">
      <c r="A8" s="90" t="s">
        <v>81</v>
      </c>
      <c r="B8" s="8"/>
      <c r="C8" s="9"/>
      <c r="D8" s="9"/>
      <c r="E8" s="54"/>
      <c r="F8" s="10"/>
      <c r="G8" s="10"/>
      <c r="H8" s="27"/>
      <c r="K8" s="17">
        <v>3600</v>
      </c>
    </row>
    <row r="9" spans="1:11" ht="15" customHeight="1" x14ac:dyDescent="0.3">
      <c r="A9" s="5" t="s">
        <v>5</v>
      </c>
      <c r="B9" s="34"/>
      <c r="C9" s="9">
        <v>148</v>
      </c>
      <c r="D9" s="9">
        <f t="shared" si="0"/>
        <v>197.33333333333331</v>
      </c>
      <c r="E9" s="54">
        <f t="shared" si="1"/>
        <v>201.27999999999997</v>
      </c>
      <c r="F9" s="10"/>
      <c r="G9" s="10">
        <f t="shared" si="2"/>
        <v>201.27999999999997</v>
      </c>
      <c r="H9" s="27"/>
      <c r="K9" s="17">
        <v>250</v>
      </c>
    </row>
    <row r="10" spans="1:11" ht="15" customHeight="1" x14ac:dyDescent="0.3">
      <c r="A10" s="5" t="s">
        <v>6</v>
      </c>
      <c r="B10" s="34" t="s">
        <v>50</v>
      </c>
      <c r="C10" s="9">
        <v>10203</v>
      </c>
      <c r="D10" s="9">
        <f t="shared" si="0"/>
        <v>13604</v>
      </c>
      <c r="E10" s="54">
        <f t="shared" si="1"/>
        <v>13876.08</v>
      </c>
      <c r="F10" s="10"/>
      <c r="G10" s="10">
        <f t="shared" si="2"/>
        <v>13876.08</v>
      </c>
      <c r="H10" s="27"/>
      <c r="K10" s="17">
        <v>14600</v>
      </c>
    </row>
    <row r="11" spans="1:11" ht="15" customHeight="1" x14ac:dyDescent="0.3">
      <c r="A11" s="5" t="s">
        <v>67</v>
      </c>
      <c r="B11" s="34" t="s">
        <v>42</v>
      </c>
      <c r="C11" s="9">
        <v>0</v>
      </c>
      <c r="D11" s="9">
        <f t="shared" si="0"/>
        <v>0</v>
      </c>
      <c r="E11" s="54">
        <f>37000/2</f>
        <v>18500</v>
      </c>
      <c r="F11" s="10"/>
      <c r="G11" s="10">
        <f t="shared" si="2"/>
        <v>18500</v>
      </c>
      <c r="H11" s="27"/>
      <c r="K11" s="53">
        <v>12000</v>
      </c>
    </row>
    <row r="12" spans="1:11" ht="15" customHeight="1" x14ac:dyDescent="0.3">
      <c r="A12" s="5" t="s">
        <v>68</v>
      </c>
      <c r="B12" s="34"/>
      <c r="C12" s="9"/>
      <c r="D12" s="9"/>
      <c r="E12" s="54"/>
      <c r="F12" s="10"/>
      <c r="G12" s="40">
        <v>2500</v>
      </c>
      <c r="H12" s="27"/>
    </row>
    <row r="13" spans="1:11" ht="15" customHeight="1" x14ac:dyDescent="0.3">
      <c r="A13" s="4" t="s">
        <v>7</v>
      </c>
      <c r="B13" s="8"/>
      <c r="C13" s="9">
        <v>3229</v>
      </c>
      <c r="D13" s="9">
        <f t="shared" si="0"/>
        <v>4305.333333333333</v>
      </c>
      <c r="E13" s="54">
        <f t="shared" si="1"/>
        <v>4391.4399999999996</v>
      </c>
      <c r="F13" s="10"/>
      <c r="G13" s="10">
        <f t="shared" si="2"/>
        <v>4391.4399999999996</v>
      </c>
      <c r="H13" s="27"/>
      <c r="K13" s="17">
        <v>4500</v>
      </c>
    </row>
    <row r="14" spans="1:11" ht="15" customHeight="1" x14ac:dyDescent="0.3">
      <c r="A14" s="4" t="s">
        <v>8</v>
      </c>
      <c r="B14" s="8"/>
      <c r="C14" s="9">
        <v>82</v>
      </c>
      <c r="D14" s="9">
        <f t="shared" si="0"/>
        <v>109.33333333333333</v>
      </c>
      <c r="E14" s="54">
        <f t="shared" si="1"/>
        <v>111.52</v>
      </c>
      <c r="F14" s="10"/>
      <c r="G14" s="10">
        <f t="shared" si="2"/>
        <v>111.52</v>
      </c>
      <c r="H14" s="27"/>
      <c r="K14" s="17">
        <v>125</v>
      </c>
    </row>
    <row r="15" spans="1:11" ht="15" customHeight="1" x14ac:dyDescent="0.3">
      <c r="A15" s="90" t="s">
        <v>79</v>
      </c>
      <c r="B15" s="8"/>
      <c r="C15" s="9"/>
      <c r="D15" s="9"/>
      <c r="E15" s="54"/>
      <c r="F15" s="10"/>
      <c r="G15" s="10"/>
      <c r="H15" s="27"/>
      <c r="K15" s="17">
        <v>125</v>
      </c>
    </row>
    <row r="16" spans="1:11" ht="15" customHeight="1" x14ac:dyDescent="0.3">
      <c r="A16" s="4" t="s">
        <v>9</v>
      </c>
      <c r="B16" s="8"/>
      <c r="C16" s="9">
        <v>562</v>
      </c>
      <c r="D16" s="9">
        <f t="shared" si="0"/>
        <v>749.33333333333326</v>
      </c>
      <c r="E16" s="54">
        <f t="shared" si="1"/>
        <v>764.31999999999994</v>
      </c>
      <c r="F16" s="10"/>
      <c r="G16" s="10">
        <f t="shared" si="2"/>
        <v>764.31999999999994</v>
      </c>
      <c r="H16" s="27"/>
      <c r="I16" s="84"/>
      <c r="K16" s="17">
        <v>1500</v>
      </c>
    </row>
    <row r="17" spans="1:11" ht="15" customHeight="1" x14ac:dyDescent="0.3">
      <c r="A17" s="4" t="s">
        <v>10</v>
      </c>
      <c r="B17" s="8" t="s">
        <v>60</v>
      </c>
      <c r="C17" s="39">
        <v>30367</v>
      </c>
      <c r="D17" s="9">
        <f t="shared" si="0"/>
        <v>40489.333333333336</v>
      </c>
      <c r="E17" s="54">
        <v>35000</v>
      </c>
      <c r="F17" s="10"/>
      <c r="G17" s="10">
        <f t="shared" si="2"/>
        <v>35000</v>
      </c>
      <c r="H17" s="27"/>
      <c r="K17" s="53"/>
    </row>
    <row r="18" spans="1:11" ht="15" customHeight="1" x14ac:dyDescent="0.3">
      <c r="A18" s="90" t="s">
        <v>78</v>
      </c>
      <c r="B18" s="8"/>
      <c r="C18" s="39"/>
      <c r="D18" s="9"/>
      <c r="E18" s="54"/>
      <c r="F18" s="10"/>
      <c r="G18" s="10"/>
      <c r="H18" s="27"/>
      <c r="K18" s="17">
        <v>650</v>
      </c>
    </row>
    <row r="19" spans="1:11" ht="15" customHeight="1" x14ac:dyDescent="0.3">
      <c r="A19" s="4" t="s">
        <v>66</v>
      </c>
      <c r="B19" s="8" t="s">
        <v>43</v>
      </c>
      <c r="C19" s="9">
        <v>11406</v>
      </c>
      <c r="D19" s="9">
        <f t="shared" si="0"/>
        <v>15208</v>
      </c>
      <c r="E19" s="54">
        <f t="shared" si="1"/>
        <v>15512.16</v>
      </c>
      <c r="F19" s="10"/>
      <c r="G19" s="10">
        <f t="shared" si="2"/>
        <v>15512.16</v>
      </c>
      <c r="H19" s="27"/>
      <c r="K19" s="17">
        <v>15000</v>
      </c>
    </row>
    <row r="20" spans="1:11" ht="15" customHeight="1" x14ac:dyDescent="0.3">
      <c r="A20" s="5" t="s">
        <v>11</v>
      </c>
      <c r="B20" s="34" t="s">
        <v>44</v>
      </c>
      <c r="C20" s="9">
        <v>0</v>
      </c>
      <c r="D20" s="9">
        <f>C20/9*12</f>
        <v>0</v>
      </c>
      <c r="E20" s="54">
        <f t="shared" si="1"/>
        <v>0</v>
      </c>
      <c r="F20" s="10"/>
      <c r="G20" s="10">
        <f t="shared" si="2"/>
        <v>0</v>
      </c>
      <c r="H20" s="27"/>
    </row>
    <row r="21" spans="1:11" ht="15" customHeight="1" x14ac:dyDescent="0.3">
      <c r="A21" s="4" t="s">
        <v>12</v>
      </c>
      <c r="B21" s="8" t="s">
        <v>53</v>
      </c>
      <c r="C21" s="9">
        <v>22260</v>
      </c>
      <c r="D21" s="9">
        <f>C21/9*12</f>
        <v>29680</v>
      </c>
      <c r="E21" s="54">
        <f t="shared" si="1"/>
        <v>30273.600000000002</v>
      </c>
      <c r="F21" s="10"/>
      <c r="G21" s="10">
        <f t="shared" si="2"/>
        <v>30273.600000000002</v>
      </c>
      <c r="H21" s="27"/>
      <c r="K21" s="17">
        <v>42000</v>
      </c>
    </row>
    <row r="22" spans="1:11" ht="15" customHeight="1" x14ac:dyDescent="0.3">
      <c r="A22" s="5" t="s">
        <v>41</v>
      </c>
      <c r="B22" s="34" t="s">
        <v>54</v>
      </c>
      <c r="C22" s="39">
        <f>1190+127</f>
        <v>1317</v>
      </c>
      <c r="D22" s="9">
        <f>C22/9*12</f>
        <v>1756</v>
      </c>
      <c r="E22" s="54">
        <f t="shared" si="1"/>
        <v>1791.1200000000001</v>
      </c>
      <c r="F22" s="10"/>
      <c r="G22" s="10">
        <f t="shared" si="2"/>
        <v>1791.1200000000001</v>
      </c>
      <c r="H22" s="27"/>
      <c r="K22" s="17">
        <v>1500</v>
      </c>
    </row>
    <row r="23" spans="1:11" ht="15" customHeight="1" x14ac:dyDescent="0.3">
      <c r="A23" s="5" t="s">
        <v>74</v>
      </c>
      <c r="B23" s="34" t="s">
        <v>40</v>
      </c>
      <c r="C23" s="9"/>
      <c r="D23" s="9"/>
      <c r="E23" s="54">
        <v>10000</v>
      </c>
      <c r="F23" s="40"/>
      <c r="G23" s="10">
        <f t="shared" si="2"/>
        <v>10000</v>
      </c>
      <c r="H23" s="27"/>
      <c r="J23" t="s">
        <v>72</v>
      </c>
      <c r="K23" s="17">
        <v>5000</v>
      </c>
    </row>
    <row r="24" spans="1:11" ht="15" customHeight="1" x14ac:dyDescent="0.3">
      <c r="A24" s="5"/>
      <c r="B24" s="34"/>
      <c r="C24" s="9"/>
      <c r="D24" s="9"/>
      <c r="E24" s="54"/>
      <c r="F24" s="40"/>
      <c r="G24" s="10"/>
      <c r="H24" s="27"/>
    </row>
    <row r="25" spans="1:11" ht="15" customHeight="1" x14ac:dyDescent="0.3">
      <c r="A25" s="5"/>
      <c r="B25" s="34"/>
      <c r="C25" s="9"/>
      <c r="D25" s="9"/>
      <c r="E25" s="54"/>
      <c r="F25" s="40"/>
      <c r="G25" s="10"/>
      <c r="H25" s="27"/>
    </row>
    <row r="26" spans="1:11" s="97" customFormat="1" ht="15" customHeight="1" x14ac:dyDescent="0.3">
      <c r="A26" s="91" t="s">
        <v>82</v>
      </c>
      <c r="B26" s="92"/>
      <c r="C26" s="93">
        <v>0</v>
      </c>
      <c r="D26" s="39">
        <f>C26/9*12</f>
        <v>0</v>
      </c>
      <c r="E26" s="94">
        <v>0</v>
      </c>
      <c r="F26" s="95"/>
      <c r="G26" s="40">
        <f t="shared" si="2"/>
        <v>0</v>
      </c>
      <c r="H26" s="96"/>
      <c r="I26" s="88"/>
      <c r="K26" s="98">
        <v>25000</v>
      </c>
    </row>
    <row r="27" spans="1:11" s="19" customFormat="1" ht="15" customHeight="1" thickBot="1" x14ac:dyDescent="0.35">
      <c r="A27" s="7" t="s">
        <v>25</v>
      </c>
      <c r="B27" s="35"/>
      <c r="C27" s="20">
        <f>SUM(C4:C26)</f>
        <v>187948</v>
      </c>
      <c r="D27" s="20">
        <f>SUM(D4:D26)</f>
        <v>260005.33333333337</v>
      </c>
      <c r="E27" s="55">
        <f>SUM(E4:E26)</f>
        <v>287406.32</v>
      </c>
      <c r="F27" s="20"/>
      <c r="G27" s="25">
        <f>E27+F27</f>
        <v>287406.32</v>
      </c>
      <c r="H27" s="18"/>
      <c r="I27" s="85"/>
      <c r="K27" s="69">
        <f>SUM(K4:K26)</f>
        <v>290866</v>
      </c>
    </row>
    <row r="28" spans="1:11" ht="15" customHeight="1" thickTop="1" x14ac:dyDescent="0.3">
      <c r="A28" s="6"/>
      <c r="B28" s="36"/>
      <c r="C28" s="12"/>
      <c r="D28" s="12"/>
      <c r="E28" s="56"/>
      <c r="F28" s="12"/>
      <c r="G28" s="10"/>
      <c r="H28" s="18"/>
    </row>
    <row r="29" spans="1:11" ht="15" customHeight="1" x14ac:dyDescent="0.25">
      <c r="A29" s="5" t="s">
        <v>88</v>
      </c>
      <c r="B29" s="34"/>
      <c r="C29" s="13">
        <v>155490</v>
      </c>
      <c r="D29" s="9">
        <f>C29/9*12</f>
        <v>207320</v>
      </c>
      <c r="E29" s="57">
        <f>142*$H$29*12</f>
        <v>252311.27999999997</v>
      </c>
      <c r="F29" s="13"/>
      <c r="G29" s="10">
        <v>217260.32</v>
      </c>
      <c r="H29" s="26">
        <v>148.07</v>
      </c>
      <c r="I29" s="86"/>
      <c r="J29" s="19">
        <v>130.05000000000001</v>
      </c>
      <c r="K29" s="17">
        <v>252311.28</v>
      </c>
    </row>
    <row r="30" spans="1:11" ht="15" customHeight="1" x14ac:dyDescent="0.3">
      <c r="A30" s="5" t="s">
        <v>32</v>
      </c>
      <c r="B30" s="34"/>
      <c r="C30" s="13">
        <v>22090</v>
      </c>
      <c r="D30" s="9">
        <f>C30/9*12</f>
        <v>29453.333333333332</v>
      </c>
      <c r="E30" s="57">
        <f>22*$H$29*12</f>
        <v>39090.479999999996</v>
      </c>
      <c r="F30" s="13"/>
      <c r="G30" s="10">
        <v>33660</v>
      </c>
      <c r="H30"/>
      <c r="J30" s="31"/>
      <c r="K30" s="17">
        <v>39090.480000000003</v>
      </c>
    </row>
    <row r="31" spans="1:11" ht="15" customHeight="1" x14ac:dyDescent="0.3">
      <c r="A31" s="5" t="s">
        <v>73</v>
      </c>
      <c r="B31" s="34"/>
      <c r="C31" s="13"/>
      <c r="D31" s="9"/>
      <c r="E31" s="57"/>
      <c r="F31" s="13"/>
      <c r="G31" s="10"/>
      <c r="H31"/>
      <c r="J31" s="31"/>
    </row>
    <row r="32" spans="1:11" ht="15" customHeight="1" x14ac:dyDescent="0.3">
      <c r="A32" s="5" t="s">
        <v>51</v>
      </c>
      <c r="B32" s="34"/>
      <c r="C32" s="13"/>
      <c r="D32" s="9"/>
      <c r="E32" s="57">
        <v>10000</v>
      </c>
      <c r="F32" s="13"/>
      <c r="G32" s="10">
        <f>E32+F32</f>
        <v>10000</v>
      </c>
      <c r="H32" s="18"/>
      <c r="J32" s="31"/>
    </row>
    <row r="33" spans="1:12" s="19" customFormat="1" ht="15" customHeight="1" thickBot="1" x14ac:dyDescent="0.35">
      <c r="A33" s="7" t="s">
        <v>65</v>
      </c>
      <c r="B33" s="35"/>
      <c r="C33" s="20">
        <f>SUM(C29:C30)</f>
        <v>177580</v>
      </c>
      <c r="D33" s="20">
        <f t="shared" ref="D33" si="3">SUM(D29:D30)</f>
        <v>236773.33333333334</v>
      </c>
      <c r="E33" s="55">
        <f>SUM(E29:E32)</f>
        <v>301401.75999999995</v>
      </c>
      <c r="F33" s="24"/>
      <c r="G33" s="25">
        <v>260920</v>
      </c>
      <c r="I33" s="85"/>
      <c r="K33" s="69">
        <f>SUM(K29:K32)</f>
        <v>291401.76</v>
      </c>
    </row>
    <row r="34" spans="1:12" ht="15" customHeight="1" thickTop="1" x14ac:dyDescent="0.3">
      <c r="A34" s="6"/>
      <c r="B34" s="36"/>
      <c r="C34" s="14"/>
      <c r="D34" s="9"/>
      <c r="E34" s="58"/>
      <c r="F34" s="14"/>
      <c r="G34" s="10"/>
    </row>
    <row r="35" spans="1:12" s="78" customFormat="1" ht="23" customHeight="1" thickBot="1" x14ac:dyDescent="0.4">
      <c r="A35" s="71" t="s">
        <v>26</v>
      </c>
      <c r="B35" s="72"/>
      <c r="C35" s="73">
        <f>C33-C27</f>
        <v>-10368</v>
      </c>
      <c r="D35" s="73">
        <f>D33-D27</f>
        <v>-23232.000000000029</v>
      </c>
      <c r="E35" s="74">
        <f>E33-E27</f>
        <v>13995.439999999944</v>
      </c>
      <c r="F35" s="75"/>
      <c r="G35" s="76">
        <f>G33-G27</f>
        <v>-26486.320000000007</v>
      </c>
      <c r="H35" s="77"/>
      <c r="I35" s="87"/>
      <c r="K35" s="99">
        <v>535.76</v>
      </c>
    </row>
    <row r="36" spans="1:12" ht="15" customHeight="1" thickTop="1" x14ac:dyDescent="0.3">
      <c r="A36" s="6"/>
      <c r="B36" s="36"/>
      <c r="C36" s="12"/>
      <c r="D36" s="9">
        <f t="shared" ref="D36:D49" si="4">C36/9*12</f>
        <v>0</v>
      </c>
      <c r="E36" s="56"/>
      <c r="F36" s="12"/>
      <c r="G36" s="10"/>
      <c r="H36" s="18"/>
    </row>
    <row r="37" spans="1:12" ht="15" customHeight="1" x14ac:dyDescent="0.3">
      <c r="A37" s="6" t="s">
        <v>13</v>
      </c>
      <c r="B37" s="36"/>
      <c r="C37" s="9"/>
      <c r="D37" s="9">
        <f t="shared" si="4"/>
        <v>0</v>
      </c>
      <c r="E37" s="56"/>
      <c r="F37" s="12"/>
      <c r="G37" s="10"/>
      <c r="H37" s="18"/>
    </row>
    <row r="38" spans="1:12" ht="15" customHeight="1" x14ac:dyDescent="0.3">
      <c r="A38" s="5" t="s">
        <v>14</v>
      </c>
      <c r="B38" s="34"/>
      <c r="C38" s="13">
        <v>22456</v>
      </c>
      <c r="D38" s="9">
        <f t="shared" si="4"/>
        <v>29941.333333333336</v>
      </c>
      <c r="E38" s="57">
        <f>D38*1.02</f>
        <v>30540.160000000003</v>
      </c>
      <c r="F38" s="39"/>
      <c r="G38" s="10">
        <f t="shared" ref="G38:G58" si="5">E38+F38</f>
        <v>30540.160000000003</v>
      </c>
      <c r="H38" s="28"/>
      <c r="K38" s="53">
        <v>47700</v>
      </c>
      <c r="L38" s="97"/>
    </row>
    <row r="39" spans="1:12" ht="15" customHeight="1" x14ac:dyDescent="0.3">
      <c r="A39" s="4" t="s">
        <v>4</v>
      </c>
      <c r="B39" s="8"/>
      <c r="C39" s="13">
        <v>1</v>
      </c>
      <c r="D39" s="9">
        <f t="shared" si="4"/>
        <v>1.3333333333333333</v>
      </c>
      <c r="E39" s="57">
        <f t="shared" ref="E39:E49" si="6">D39*1.02</f>
        <v>1.3599999999999999</v>
      </c>
      <c r="F39" s="39"/>
      <c r="G39" s="10">
        <f t="shared" si="5"/>
        <v>1.3599999999999999</v>
      </c>
      <c r="H39" s="28"/>
    </row>
    <row r="40" spans="1:12" ht="15" customHeight="1" x14ac:dyDescent="0.3">
      <c r="A40" s="5" t="s">
        <v>3</v>
      </c>
      <c r="B40" s="34"/>
      <c r="C40" s="21">
        <v>2810</v>
      </c>
      <c r="D40" s="9">
        <f t="shared" si="4"/>
        <v>3746.666666666667</v>
      </c>
      <c r="E40" s="57">
        <f t="shared" si="6"/>
        <v>3821.6000000000004</v>
      </c>
      <c r="F40" s="39"/>
      <c r="G40" s="10">
        <f t="shared" si="5"/>
        <v>3821.6000000000004</v>
      </c>
      <c r="H40" s="28"/>
      <c r="K40" s="17">
        <v>2000</v>
      </c>
    </row>
    <row r="41" spans="1:12" ht="15" customHeight="1" x14ac:dyDescent="0.3">
      <c r="A41" s="91" t="s">
        <v>77</v>
      </c>
      <c r="B41" s="34"/>
      <c r="C41" s="21"/>
      <c r="D41" s="9"/>
      <c r="E41" s="57"/>
      <c r="F41" s="39"/>
      <c r="G41" s="10" t="s">
        <v>76</v>
      </c>
      <c r="H41" s="28"/>
      <c r="K41" s="17">
        <v>3600</v>
      </c>
    </row>
    <row r="42" spans="1:12" ht="15" customHeight="1" x14ac:dyDescent="0.3">
      <c r="A42" s="4" t="s">
        <v>5</v>
      </c>
      <c r="B42" s="8"/>
      <c r="C42" s="21">
        <v>148</v>
      </c>
      <c r="D42" s="9">
        <f t="shared" si="4"/>
        <v>197.33333333333331</v>
      </c>
      <c r="E42" s="57">
        <f t="shared" si="6"/>
        <v>201.27999999999997</v>
      </c>
      <c r="F42" s="39"/>
      <c r="G42" s="10">
        <f t="shared" si="5"/>
        <v>201.27999999999997</v>
      </c>
      <c r="H42" s="29"/>
      <c r="K42" s="17">
        <v>250</v>
      </c>
    </row>
    <row r="43" spans="1:12" ht="15" customHeight="1" x14ac:dyDescent="0.3">
      <c r="A43" s="4" t="s">
        <v>9</v>
      </c>
      <c r="B43" s="8"/>
      <c r="C43" s="21">
        <v>561</v>
      </c>
      <c r="D43" s="9">
        <f t="shared" si="4"/>
        <v>748</v>
      </c>
      <c r="E43" s="57">
        <f t="shared" si="6"/>
        <v>762.96</v>
      </c>
      <c r="F43" s="39"/>
      <c r="G43" s="10">
        <f t="shared" si="5"/>
        <v>762.96</v>
      </c>
      <c r="H43" s="28"/>
      <c r="I43" s="84"/>
      <c r="K43" s="17">
        <v>1500</v>
      </c>
    </row>
    <row r="44" spans="1:12" ht="15" customHeight="1" x14ac:dyDescent="0.3">
      <c r="A44" s="5" t="s">
        <v>55</v>
      </c>
      <c r="B44" s="34" t="s">
        <v>49</v>
      </c>
      <c r="C44" s="21">
        <v>10203</v>
      </c>
      <c r="D44" s="9">
        <f t="shared" si="4"/>
        <v>13604</v>
      </c>
      <c r="E44" s="57">
        <f t="shared" si="6"/>
        <v>13876.08</v>
      </c>
      <c r="F44" s="39"/>
      <c r="G44" s="10">
        <f t="shared" si="5"/>
        <v>13876.08</v>
      </c>
      <c r="H44" s="29"/>
      <c r="K44" s="17">
        <v>14600</v>
      </c>
    </row>
    <row r="45" spans="1:12" ht="15" customHeight="1" x14ac:dyDescent="0.3">
      <c r="A45" s="4" t="s">
        <v>7</v>
      </c>
      <c r="B45" s="8"/>
      <c r="C45" s="21">
        <v>3229</v>
      </c>
      <c r="D45" s="9">
        <f t="shared" si="4"/>
        <v>4305.333333333333</v>
      </c>
      <c r="E45" s="57">
        <f t="shared" si="6"/>
        <v>4391.4399999999996</v>
      </c>
      <c r="F45" s="39"/>
      <c r="G45" s="10">
        <f t="shared" si="5"/>
        <v>4391.4399999999996</v>
      </c>
      <c r="H45" s="28"/>
      <c r="K45" s="17">
        <v>4400</v>
      </c>
    </row>
    <row r="46" spans="1:12" ht="15" customHeight="1" x14ac:dyDescent="0.3">
      <c r="A46" s="4" t="s">
        <v>70</v>
      </c>
      <c r="B46" s="8" t="s">
        <v>56</v>
      </c>
      <c r="C46" s="42">
        <v>26887</v>
      </c>
      <c r="D46" s="9">
        <f t="shared" si="4"/>
        <v>35849.333333333328</v>
      </c>
      <c r="E46" s="57">
        <f>37000/2</f>
        <v>18500</v>
      </c>
      <c r="F46" s="39"/>
      <c r="G46" s="10">
        <f t="shared" si="5"/>
        <v>18500</v>
      </c>
      <c r="H46" s="28"/>
      <c r="K46" s="53">
        <v>12000</v>
      </c>
    </row>
    <row r="47" spans="1:12" ht="15" customHeight="1" x14ac:dyDescent="0.3">
      <c r="A47" s="4" t="s">
        <v>69</v>
      </c>
      <c r="B47" s="8"/>
      <c r="C47" s="42"/>
      <c r="D47" s="9"/>
      <c r="E47" s="57">
        <v>2500</v>
      </c>
      <c r="F47" s="39"/>
      <c r="G47" s="40">
        <f t="shared" si="5"/>
        <v>2500</v>
      </c>
      <c r="H47" s="28"/>
      <c r="I47" s="88"/>
    </row>
    <row r="48" spans="1:12" ht="15" customHeight="1" x14ac:dyDescent="0.3">
      <c r="A48" s="4" t="s">
        <v>46</v>
      </c>
      <c r="B48" s="8" t="s">
        <v>39</v>
      </c>
      <c r="C48" s="42">
        <v>48312</v>
      </c>
      <c r="D48" s="9">
        <f t="shared" si="4"/>
        <v>64416</v>
      </c>
      <c r="E48" s="57">
        <v>30000</v>
      </c>
      <c r="F48" s="39"/>
      <c r="G48" s="10">
        <f t="shared" si="5"/>
        <v>30000</v>
      </c>
      <c r="H48" s="28"/>
      <c r="K48" s="53"/>
    </row>
    <row r="49" spans="1:13" ht="15" customHeight="1" x14ac:dyDescent="0.3">
      <c r="A49" s="4" t="s">
        <v>8</v>
      </c>
      <c r="B49" s="8"/>
      <c r="C49" s="21">
        <v>81</v>
      </c>
      <c r="D49" s="9">
        <f t="shared" si="4"/>
        <v>108</v>
      </c>
      <c r="E49" s="57">
        <f t="shared" si="6"/>
        <v>110.16</v>
      </c>
      <c r="F49" s="9"/>
      <c r="G49" s="10">
        <f t="shared" si="5"/>
        <v>110.16</v>
      </c>
      <c r="H49" s="28"/>
      <c r="K49" s="17">
        <v>125</v>
      </c>
    </row>
    <row r="50" spans="1:13" ht="15" customHeight="1" x14ac:dyDescent="0.3">
      <c r="A50" s="5" t="s">
        <v>15</v>
      </c>
      <c r="B50" s="34"/>
      <c r="C50" s="21">
        <v>594</v>
      </c>
      <c r="D50" s="9">
        <f t="shared" ref="D50:D58" si="7">C50/9*12</f>
        <v>792</v>
      </c>
      <c r="E50" s="57">
        <f>D50*1.02</f>
        <v>807.84</v>
      </c>
      <c r="F50" s="9"/>
      <c r="G50" s="10">
        <f t="shared" si="5"/>
        <v>807.84</v>
      </c>
      <c r="H50" s="28"/>
      <c r="K50" s="17">
        <v>3300</v>
      </c>
    </row>
    <row r="51" spans="1:13" ht="15" customHeight="1" x14ac:dyDescent="0.3">
      <c r="A51" s="5" t="s">
        <v>16</v>
      </c>
      <c r="B51" s="34"/>
      <c r="C51" s="21">
        <v>5157</v>
      </c>
      <c r="D51" s="9">
        <f t="shared" si="7"/>
        <v>6876</v>
      </c>
      <c r="E51" s="57">
        <f>D51*1.02</f>
        <v>7013.52</v>
      </c>
      <c r="F51" s="9"/>
      <c r="G51" s="10">
        <f t="shared" si="5"/>
        <v>7013.52</v>
      </c>
      <c r="H51" s="28"/>
      <c r="K51" s="17">
        <v>7350</v>
      </c>
    </row>
    <row r="52" spans="1:13" ht="15" customHeight="1" x14ac:dyDescent="0.3">
      <c r="A52" s="5" t="s">
        <v>17</v>
      </c>
      <c r="B52" s="8" t="s">
        <v>48</v>
      </c>
      <c r="C52" s="21">
        <v>33685</v>
      </c>
      <c r="D52" s="9">
        <f t="shared" si="7"/>
        <v>44913.333333333336</v>
      </c>
      <c r="E52" s="57">
        <f>D52*1.02</f>
        <v>45811.600000000006</v>
      </c>
      <c r="F52" s="9"/>
      <c r="G52" s="10">
        <f t="shared" si="5"/>
        <v>45811.600000000006</v>
      </c>
      <c r="H52" s="28"/>
      <c r="K52" s="17">
        <v>48000</v>
      </c>
    </row>
    <row r="53" spans="1:13" ht="15" customHeight="1" x14ac:dyDescent="0.3">
      <c r="A53" s="4" t="s">
        <v>85</v>
      </c>
      <c r="B53" s="8" t="s">
        <v>57</v>
      </c>
      <c r="C53" s="21">
        <f>1190+92</f>
        <v>1282</v>
      </c>
      <c r="D53" s="9">
        <f t="shared" si="7"/>
        <v>1709.3333333333335</v>
      </c>
      <c r="E53" s="57">
        <f>D53*1.02</f>
        <v>1743.5200000000002</v>
      </c>
      <c r="F53" s="9"/>
      <c r="G53" s="40">
        <f t="shared" si="5"/>
        <v>1743.5200000000002</v>
      </c>
      <c r="H53" s="29"/>
    </row>
    <row r="54" spans="1:13" ht="15" customHeight="1" x14ac:dyDescent="0.3">
      <c r="A54" s="5" t="s">
        <v>45</v>
      </c>
      <c r="B54" s="34" t="s">
        <v>47</v>
      </c>
      <c r="C54" s="10">
        <v>0</v>
      </c>
      <c r="D54" s="9">
        <f t="shared" si="7"/>
        <v>0</v>
      </c>
      <c r="E54" s="54">
        <v>100000</v>
      </c>
      <c r="F54" s="40"/>
      <c r="G54" s="10">
        <f>E54</f>
        <v>100000</v>
      </c>
      <c r="H54" s="28"/>
      <c r="I54" s="88"/>
      <c r="K54" s="17">
        <v>85000</v>
      </c>
    </row>
    <row r="55" spans="1:13" ht="15" customHeight="1" x14ac:dyDescent="0.3">
      <c r="A55" s="5" t="s">
        <v>75</v>
      </c>
      <c r="B55" s="34"/>
      <c r="C55" s="10"/>
      <c r="D55" s="9"/>
      <c r="E55" s="54">
        <v>10000</v>
      </c>
      <c r="F55" s="40"/>
      <c r="G55" s="10">
        <f>E55</f>
        <v>10000</v>
      </c>
      <c r="H55" s="28"/>
      <c r="K55" s="17">
        <v>5000</v>
      </c>
    </row>
    <row r="56" spans="1:13" ht="15" customHeight="1" x14ac:dyDescent="0.3">
      <c r="A56" s="5" t="s">
        <v>87</v>
      </c>
      <c r="B56" s="34"/>
      <c r="C56" s="10"/>
      <c r="D56" s="9"/>
      <c r="E56" s="54"/>
      <c r="F56" s="40"/>
      <c r="G56" s="10"/>
      <c r="H56" s="28"/>
      <c r="K56" s="17">
        <v>18000</v>
      </c>
    </row>
    <row r="57" spans="1:13" ht="15" customHeight="1" x14ac:dyDescent="0.3">
      <c r="A57" s="5" t="s">
        <v>86</v>
      </c>
      <c r="B57" s="34"/>
      <c r="C57" s="10"/>
      <c r="D57" s="9"/>
      <c r="E57" s="54"/>
      <c r="F57" s="40"/>
      <c r="G57" s="10"/>
      <c r="H57" s="28"/>
      <c r="L57" s="81">
        <v>96000</v>
      </c>
      <c r="M57" t="s">
        <v>89</v>
      </c>
    </row>
    <row r="58" spans="1:13" s="97" customFormat="1" ht="15" customHeight="1" x14ac:dyDescent="0.3">
      <c r="A58" s="101" t="s">
        <v>83</v>
      </c>
      <c r="B58" s="101"/>
      <c r="C58" s="40">
        <v>0</v>
      </c>
      <c r="D58" s="39">
        <f t="shared" si="7"/>
        <v>0</v>
      </c>
      <c r="E58" s="54">
        <v>0</v>
      </c>
      <c r="F58" s="40"/>
      <c r="G58" s="40">
        <f t="shared" si="5"/>
        <v>0</v>
      </c>
      <c r="H58" s="102"/>
      <c r="I58" s="88"/>
      <c r="K58" s="103">
        <v>18000</v>
      </c>
    </row>
    <row r="59" spans="1:13" ht="15" customHeight="1" thickBot="1" x14ac:dyDescent="0.35">
      <c r="A59" s="7" t="s">
        <v>24</v>
      </c>
      <c r="B59" s="35"/>
      <c r="C59" s="22">
        <f>SUM(C38:C58)</f>
        <v>155406</v>
      </c>
      <c r="D59" s="22">
        <f>SUM(D38:D58)</f>
        <v>207208.00000000003</v>
      </c>
      <c r="E59" s="59">
        <f>SUM(E38:E58)</f>
        <v>270081.52</v>
      </c>
      <c r="F59" s="22"/>
      <c r="G59" s="22">
        <f>SUM(G38:G58)</f>
        <v>270081.52</v>
      </c>
      <c r="H59" s="18"/>
      <c r="I59" s="85"/>
      <c r="K59" s="69">
        <f>SUM(K38:K58)</f>
        <v>270825</v>
      </c>
    </row>
    <row r="60" spans="1:13" ht="15" customHeight="1" thickTop="1" x14ac:dyDescent="0.3">
      <c r="A60" s="6"/>
      <c r="B60" s="36"/>
      <c r="C60" s="15"/>
      <c r="D60" s="15"/>
      <c r="E60" s="60"/>
      <c r="F60" s="15"/>
      <c r="G60" s="15"/>
      <c r="H60" s="18"/>
    </row>
    <row r="61" spans="1:13" ht="15" customHeight="1" x14ac:dyDescent="0.25">
      <c r="A61" s="5" t="s">
        <v>90</v>
      </c>
      <c r="B61" s="34"/>
      <c r="C61" s="13">
        <v>55380</v>
      </c>
      <c r="D61" s="13">
        <f t="shared" ref="D61:D66" si="8">C61/9*12</f>
        <v>73840</v>
      </c>
      <c r="E61" s="57">
        <f>142*$H$61*12</f>
        <v>90993.600000000006</v>
      </c>
      <c r="F61" s="13"/>
      <c r="G61" s="13">
        <v>78213.600000000006</v>
      </c>
      <c r="H61" s="100">
        <v>53.4</v>
      </c>
      <c r="I61" s="86"/>
      <c r="J61">
        <v>46.82</v>
      </c>
      <c r="K61" s="17">
        <v>83410.8</v>
      </c>
      <c r="L61" t="s">
        <v>91</v>
      </c>
    </row>
    <row r="62" spans="1:13" ht="15" customHeight="1" x14ac:dyDescent="0.3">
      <c r="A62" s="5" t="s">
        <v>33</v>
      </c>
      <c r="B62" s="34"/>
      <c r="C62" s="13">
        <v>8580</v>
      </c>
      <c r="D62" s="13">
        <f t="shared" si="8"/>
        <v>11440</v>
      </c>
      <c r="E62" s="54">
        <f>22*H61*12</f>
        <v>14097.599999999999</v>
      </c>
      <c r="F62" s="21"/>
      <c r="G62" s="13">
        <v>12117.6</v>
      </c>
      <c r="H62"/>
      <c r="K62" s="17">
        <v>12922.8</v>
      </c>
    </row>
    <row r="63" spans="1:13" ht="15" customHeight="1" x14ac:dyDescent="0.3">
      <c r="A63" s="5" t="s">
        <v>27</v>
      </c>
      <c r="B63" s="34" t="s">
        <v>52</v>
      </c>
      <c r="C63" s="41">
        <v>66843</v>
      </c>
      <c r="D63" s="41">
        <f t="shared" si="8"/>
        <v>89124</v>
      </c>
      <c r="E63" s="54">
        <f>D63*1.02</f>
        <v>90906.48</v>
      </c>
      <c r="F63" s="21"/>
      <c r="G63" s="13">
        <f>E63</f>
        <v>90906.48</v>
      </c>
      <c r="H63"/>
      <c r="K63" s="17">
        <v>92141.759999999995</v>
      </c>
    </row>
    <row r="64" spans="1:13" ht="15" customHeight="1" x14ac:dyDescent="0.3">
      <c r="A64" s="5" t="s">
        <v>28</v>
      </c>
      <c r="B64" s="34" t="s">
        <v>61</v>
      </c>
      <c r="C64" s="41">
        <v>984</v>
      </c>
      <c r="D64" s="41">
        <f t="shared" si="8"/>
        <v>1312</v>
      </c>
      <c r="E64" s="54">
        <f>6500*0.75</f>
        <v>4875</v>
      </c>
      <c r="F64" s="21"/>
      <c r="G64" s="13">
        <f t="shared" ref="G62:G65" si="9">E64</f>
        <v>4875</v>
      </c>
      <c r="H64" s="67"/>
      <c r="K64" s="70" t="s">
        <v>84</v>
      </c>
    </row>
    <row r="65" spans="1:11" ht="15" customHeight="1" x14ac:dyDescent="0.3">
      <c r="A65" s="5" t="s">
        <v>38</v>
      </c>
      <c r="B65" s="34" t="s">
        <v>58</v>
      </c>
      <c r="C65" s="41">
        <v>4376</v>
      </c>
      <c r="D65" s="41">
        <f t="shared" si="8"/>
        <v>5834.666666666667</v>
      </c>
      <c r="E65" s="54">
        <v>0</v>
      </c>
      <c r="F65" s="21"/>
      <c r="G65" s="13">
        <f t="shared" si="9"/>
        <v>0</v>
      </c>
      <c r="H65" s="18"/>
    </row>
    <row r="66" spans="1:11" ht="15" customHeight="1" x14ac:dyDescent="0.3">
      <c r="A66" s="5" t="s">
        <v>59</v>
      </c>
      <c r="B66" s="34"/>
      <c r="C66" s="41">
        <v>0</v>
      </c>
      <c r="D66" s="41">
        <f t="shared" si="8"/>
        <v>0</v>
      </c>
      <c r="E66" s="54">
        <v>110000</v>
      </c>
      <c r="F66" s="21"/>
      <c r="G66" s="13">
        <f t="shared" ref="G66" si="10">E66</f>
        <v>110000</v>
      </c>
      <c r="H66" s="18"/>
      <c r="K66" s="17">
        <v>85000</v>
      </c>
    </row>
    <row r="67" spans="1:11" ht="15" customHeight="1" thickBot="1" x14ac:dyDescent="0.35">
      <c r="A67" s="7" t="s">
        <v>23</v>
      </c>
      <c r="B67" s="35"/>
      <c r="C67" s="11">
        <f>SUM(C61:C66)</f>
        <v>136163</v>
      </c>
      <c r="D67" s="11">
        <f>SUM(D61:D65)</f>
        <v>181550.66666666666</v>
      </c>
      <c r="E67" s="55">
        <f>SUM(E61:E66)</f>
        <v>310872.68</v>
      </c>
      <c r="F67" s="23"/>
      <c r="G67" s="11">
        <v>296112.68</v>
      </c>
      <c r="H67" s="18"/>
      <c r="I67" s="85"/>
      <c r="K67" s="69">
        <f>SUM(K61:K66)</f>
        <v>273475.36</v>
      </c>
    </row>
    <row r="68" spans="1:11" ht="15" customHeight="1" thickTop="1" x14ac:dyDescent="0.3">
      <c r="A68" s="6"/>
      <c r="B68" s="36"/>
      <c r="C68" s="12"/>
      <c r="D68" s="9"/>
      <c r="E68" s="15"/>
      <c r="F68" s="15"/>
      <c r="G68" s="15"/>
      <c r="H68" s="18"/>
    </row>
    <row r="69" spans="1:11" s="80" customFormat="1" ht="20" customHeight="1" thickBot="1" x14ac:dyDescent="0.4">
      <c r="A69" s="71" t="s">
        <v>26</v>
      </c>
      <c r="B69" s="72"/>
      <c r="C69" s="79">
        <f>C67-C59</f>
        <v>-19243</v>
      </c>
      <c r="D69" s="79">
        <f t="shared" ref="D69:G69" si="11">D67-D59</f>
        <v>-25657.333333333372</v>
      </c>
      <c r="E69" s="79">
        <f t="shared" si="11"/>
        <v>40791.159999999974</v>
      </c>
      <c r="F69" s="79"/>
      <c r="G69" s="73">
        <f t="shared" si="11"/>
        <v>26031.159999999974</v>
      </c>
      <c r="H69" s="77"/>
      <c r="I69" s="87"/>
      <c r="K69" s="99">
        <v>2650.36</v>
      </c>
    </row>
    <row r="70" spans="1:11" ht="15" customHeight="1" thickTop="1" x14ac:dyDescent="0.3">
      <c r="A70" s="7"/>
      <c r="B70" s="35"/>
      <c r="C70" s="23"/>
      <c r="D70" s="23"/>
      <c r="E70" s="23"/>
      <c r="F70" s="23"/>
      <c r="G70" s="61"/>
      <c r="H70" s="18"/>
    </row>
    <row r="71" spans="1:11" ht="15" customHeight="1" x14ac:dyDescent="0.3">
      <c r="A71" s="7" t="s">
        <v>29</v>
      </c>
      <c r="B71" s="35"/>
      <c r="C71" s="23">
        <f>C69+C35</f>
        <v>-29611</v>
      </c>
      <c r="D71" s="23">
        <f>D69+D35</f>
        <v>-48889.333333333401</v>
      </c>
      <c r="E71" s="23">
        <f>E69+E35</f>
        <v>54786.599999999919</v>
      </c>
      <c r="F71" s="23"/>
      <c r="G71" s="61">
        <f>G69+G35</f>
        <v>-455.1600000000326</v>
      </c>
      <c r="H71" s="18"/>
    </row>
    <row r="72" spans="1:11" ht="15" customHeight="1" x14ac:dyDescent="0.3">
      <c r="A72" s="6"/>
      <c r="B72" s="36"/>
      <c r="C72" s="12"/>
      <c r="D72" s="9"/>
      <c r="E72" s="16"/>
      <c r="F72" s="16"/>
      <c r="G72" s="16"/>
      <c r="H72" s="18"/>
    </row>
    <row r="73" spans="1:11" ht="15" customHeight="1" x14ac:dyDescent="0.3">
      <c r="A73" s="62" t="s">
        <v>34</v>
      </c>
      <c r="B73" s="63"/>
      <c r="C73" s="64"/>
      <c r="D73" s="65"/>
      <c r="F73" s="64"/>
      <c r="G73" s="64" t="s">
        <v>18</v>
      </c>
      <c r="H73" s="27"/>
    </row>
    <row r="74" spans="1:11" ht="15" hidden="1" customHeight="1" x14ac:dyDescent="0.3">
      <c r="A74" s="1"/>
      <c r="B74" s="43"/>
      <c r="C74" s="39"/>
      <c r="D74" s="39"/>
      <c r="F74" s="39"/>
      <c r="G74" s="39"/>
      <c r="H74" s="44"/>
    </row>
    <row r="75" spans="1:11" ht="15" customHeight="1" x14ac:dyDescent="0.3">
      <c r="A75" s="1" t="s">
        <v>19</v>
      </c>
      <c r="B75" s="43"/>
      <c r="C75" s="45"/>
      <c r="D75" s="39"/>
      <c r="F75" s="45"/>
      <c r="G75" s="45">
        <v>108418</v>
      </c>
      <c r="H75" s="44"/>
      <c r="K75" s="17">
        <v>121286.25</v>
      </c>
    </row>
    <row r="76" spans="1:11" ht="15" customHeight="1" x14ac:dyDescent="0.3">
      <c r="A76" s="46" t="s">
        <v>20</v>
      </c>
      <c r="B76" s="47"/>
      <c r="C76" s="48"/>
      <c r="D76" s="39"/>
      <c r="F76" s="48"/>
      <c r="G76" s="49">
        <v>53</v>
      </c>
      <c r="H76" s="27"/>
      <c r="K76" s="17">
        <v>53</v>
      </c>
    </row>
    <row r="77" spans="1:11" ht="15" hidden="1" customHeight="1" x14ac:dyDescent="0.3">
      <c r="A77" s="46"/>
      <c r="B77" s="47"/>
      <c r="C77" s="48"/>
      <c r="D77" s="39"/>
      <c r="F77" s="48"/>
      <c r="G77" s="48"/>
      <c r="H77" s="27"/>
    </row>
    <row r="78" spans="1:11" ht="15" customHeight="1" thickBot="1" x14ac:dyDescent="0.35">
      <c r="A78" s="50" t="s">
        <v>71</v>
      </c>
      <c r="B78" s="51"/>
      <c r="C78" s="52"/>
      <c r="D78" s="39"/>
      <c r="F78" s="52"/>
      <c r="G78" s="66">
        <f>ROUNDUP(G75/G76,0)</f>
        <v>2046</v>
      </c>
      <c r="H78" s="18"/>
      <c r="K78" s="69">
        <v>2288</v>
      </c>
    </row>
    <row r="79" spans="1:11" ht="27" thickTop="1" x14ac:dyDescent="0.3">
      <c r="A79" s="46"/>
      <c r="B79" s="47"/>
      <c r="C79" s="39"/>
      <c r="D79" s="39"/>
      <c r="E79" s="39"/>
      <c r="F79" s="39"/>
      <c r="G79" s="39"/>
      <c r="H79" s="27"/>
    </row>
    <row r="80" spans="1:11" x14ac:dyDescent="0.3">
      <c r="C80" s="53"/>
      <c r="D80" s="53"/>
      <c r="E80" s="53"/>
      <c r="F80" s="53"/>
      <c r="G80" s="53"/>
    </row>
    <row r="81" spans="1:7" x14ac:dyDescent="0.3">
      <c r="A81" s="4"/>
      <c r="C81" s="39"/>
      <c r="D81" s="53"/>
      <c r="E81" s="53"/>
      <c r="F81" s="53"/>
      <c r="G81" s="53"/>
    </row>
    <row r="82" spans="1:7" x14ac:dyDescent="0.3">
      <c r="C82" s="17"/>
      <c r="D82" s="17"/>
      <c r="E82" s="17"/>
      <c r="F82" s="17"/>
      <c r="G82" s="17"/>
    </row>
    <row r="83" spans="1:7" x14ac:dyDescent="0.3">
      <c r="C83" s="17"/>
      <c r="D83" s="17"/>
      <c r="E83" s="17"/>
      <c r="F83" s="17"/>
      <c r="G83" s="17"/>
    </row>
    <row r="84" spans="1:7" x14ac:dyDescent="0.3">
      <c r="C84" s="17"/>
      <c r="D84" s="17"/>
      <c r="E84" s="17"/>
      <c r="F84" s="17"/>
      <c r="G84" s="17"/>
    </row>
  </sheetData>
  <pageMargins left="0.7" right="0.7" top="0.78625" bottom="0.75" header="0.3" footer="0.3"/>
  <pageSetup scale="63" orientation="portrait" copies="4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RICHWELKER</cp:lastModifiedBy>
  <cp:lastPrinted>2023-06-22T16:05:35Z</cp:lastPrinted>
  <dcterms:created xsi:type="dcterms:W3CDTF">2021-05-06T19:02:13Z</dcterms:created>
  <dcterms:modified xsi:type="dcterms:W3CDTF">2023-06-23T16:57:07Z</dcterms:modified>
</cp:coreProperties>
</file>